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lacksmithai-my.sharepoint.com/personal/jmcgowan_blacksmithai_net/Documents/Blacksmith AI LLC/Finance/Pricing/"/>
    </mc:Choice>
  </mc:AlternateContent>
  <xr:revisionPtr revIDLastSave="2" documentId="8_{FFC4CE2B-06AD-4FEC-BB28-63B03E1AE73D}" xr6:coauthVersionLast="47" xr6:coauthVersionMax="47" xr10:uidLastSave="{BDF33D4C-077F-4E6F-A589-6A2523280834}"/>
  <bookViews>
    <workbookView xWindow="-110" yWindow="-110" windowWidth="19420" windowHeight="11500" tabRatio="500" xr2:uid="{00000000-000D-0000-FFFF-FFFF00000000}"/>
  </bookViews>
  <sheets>
    <sheet name="Competitor Saving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4" l="1"/>
  <c r="G38" i="4" s="1"/>
  <c r="G33" i="4"/>
  <c r="G32" i="4"/>
  <c r="F31" i="4"/>
  <c r="G31" i="4" s="1"/>
  <c r="B31" i="4"/>
  <c r="E30" i="4"/>
  <c r="F30" i="4" s="1"/>
  <c r="G30" i="4" s="1"/>
  <c r="E29" i="4"/>
  <c r="F29" i="4" s="1"/>
  <c r="B29" i="4"/>
  <c r="C13" i="4"/>
  <c r="G39" i="4" s="1"/>
  <c r="G29" i="4" l="1"/>
  <c r="G34" i="4" s="1"/>
  <c r="G35" i="4" s="1"/>
  <c r="G40" i="4" s="1"/>
  <c r="G41" i="4" s="1"/>
  <c r="F34" i="4"/>
  <c r="F35" i="4" s="1"/>
  <c r="C15" i="4"/>
  <c r="G42" i="4" l="1"/>
</calcChain>
</file>

<file path=xl/sharedStrings.xml><?xml version="1.0" encoding="utf-8"?>
<sst xmlns="http://schemas.openxmlformats.org/spreadsheetml/2006/main" count="76" uniqueCount="69">
  <si>
    <t>VULCAN vs. Competitors — Cost &amp; Time Savings Calculator</t>
  </si>
  <si>
    <t>Outward-Facing  •  Blue cells = customize for prospect  •  Shows total monthly savings with VULCAN</t>
  </si>
  <si>
    <t>A. What You're Paying for Separate Tools Today</t>
  </si>
  <si>
    <t>Tool / Capability</t>
  </si>
  <si>
    <t>Competitor Example</t>
  </si>
  <si>
    <t>Avg. Cost/Seat/Mo</t>
  </si>
  <si>
    <t>Included in VULCAN</t>
  </si>
  <si>
    <t>SAM.gov Opportunity Tracking &amp; Scoring</t>
  </si>
  <si>
    <t>GovWin IQ / Bloomberg Gov</t>
  </si>
  <si>
    <t>✓</t>
  </si>
  <si>
    <t>CRM (GovCon Focused)</t>
  </si>
  <si>
    <t>Salesforce / Unanet CRM</t>
  </si>
  <si>
    <t>AI Proposal Writing / Automation</t>
  </si>
  <si>
    <t>Various Point Solutions</t>
  </si>
  <si>
    <t>Geospatial Intelligence Mapping</t>
  </si>
  <si>
    <t>ESRI / Palantir-lite</t>
  </si>
  <si>
    <t>AI Org Chatbot (Trained on Your Data)</t>
  </si>
  <si>
    <t>Custom GPT Solutions</t>
  </si>
  <si>
    <t>Workforce / Contact Management</t>
  </si>
  <si>
    <t>Various HR/PM Tools</t>
  </si>
  <si>
    <t>Travel Advisory &amp; Logistics</t>
  </si>
  <si>
    <t>Manual Research / Subscriptions</t>
  </si>
  <si>
    <t>TOTAL SEPARATE TOOLS COST / SEAT / MONTH</t>
  </si>
  <si>
    <t>VULCAN — ALL OF THE ABOVE, INTEGRATED</t>
  </si>
  <si>
    <t>✓ ALL</t>
  </si>
  <si>
    <t>YOUR SAVINGS PER SEAT PER MONTH</t>
  </si>
  <si>
    <t>B. Labor Time &amp; Cost Savings</t>
  </si>
  <si>
    <t>Your Inputs:</t>
  </si>
  <si>
    <t>Avg. fully-loaded hourly rate of BD/Proposal staff</t>
  </si>
  <si>
    <t>Proposals (RFPs) written per month</t>
  </si>
  <si>
    <t>RFIs responded to per month</t>
  </si>
  <si>
    <t>Hours searching for contracts per month (manual)</t>
  </si>
  <si>
    <t>Number of BD/Proposal staff</t>
  </si>
  <si>
    <t>Cost of Vulcan per seat / month</t>
  </si>
  <si>
    <t>Time Savings Breakdown</t>
  </si>
  <si>
    <t>Task</t>
  </si>
  <si>
    <t>Without VULCAN</t>
  </si>
  <si>
    <t>With VULCAN</t>
  </si>
  <si>
    <t>Time Saved/Task</t>
  </si>
  <si>
    <t>Tasks/Month</t>
  </si>
  <si>
    <t>Hours Saved/Mo</t>
  </si>
  <si>
    <t>$ Savings/Month</t>
  </si>
  <si>
    <t>RFP / Proposal Writing</t>
  </si>
  <si>
    <t>~2 hrs with VULCAN</t>
  </si>
  <si>
    <t>~58 hrs</t>
  </si>
  <si>
    <t>RFI Response</t>
  </si>
  <si>
    <t>4-8 hrs avg</t>
  </si>
  <si>
    <t>~15 min with VULCAN</t>
  </si>
  <si>
    <t>~5.75 hrs</t>
  </si>
  <si>
    <t>Contract Search &amp; Evaluation</t>
  </si>
  <si>
    <t>~15 sec/search (AI scored)</t>
  </si>
  <si>
    <t>N/A</t>
  </si>
  <si>
    <t>CRM &amp; Data Management</t>
  </si>
  <si>
    <t>10-15 hrs/mo (multiple systems)</t>
  </si>
  <si>
    <t>~2 hrs/mo (unified)</t>
  </si>
  <si>
    <t>~10 hrs</t>
  </si>
  <si>
    <t>Monthly</t>
  </si>
  <si>
    <t>Geospatial Intel &amp; Competitor Research</t>
  </si>
  <si>
    <t>5-10 hrs/mo (manual)</t>
  </si>
  <si>
    <t>~30 min/mo (Atlas Forge)</t>
  </si>
  <si>
    <t>~7 hrs</t>
  </si>
  <si>
    <t>TOTAL MONTHLY LABOR SAVINGS (PER PERSON)</t>
  </si>
  <si>
    <t>TOTAL MONTHLY LABOR SAVINGS (FULL TEAM)</t>
  </si>
  <si>
    <t>C. The Bottom Line — VULCAN ROI</t>
  </si>
  <si>
    <t>Monthly VULCAN Cost (for your team)</t>
  </si>
  <si>
    <t>Monthly Tool Cost Savings (vs. separate tools)</t>
  </si>
  <si>
    <t>Monthly Labor Cost Savings</t>
  </si>
  <si>
    <t>TOTAL MONTHLY NET SAVINGS WITH VULCAN</t>
  </si>
  <si>
    <t>RETURN ON INVESTMENT (ROI)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</si>
</sst>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\$#,##0"/>
    <numFmt numFmtId="166" formatCode="#,##0.0"/>
    <numFmt numFmtId="167" formatCode="0.0\x"/>
  </numFmts>
  <fonts count="21" x14ac:knownFonts="1">
    <font>
      <sz val="11"/>
      <color theme="1"/>
      <name val="Calibri"/>
      <family val="2"/>
      <charset val="1"/>
    </font>
    <font>
      <i/>
      <sz val="9"/>
      <color rgb="FF666666"/>
      <name val="Arial"/>
      <family val="2"/>
    </font>
    <font>
      <b/>
      <sz val="13"/>
      <color rgb="FF4A227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rgb="FFCC0000"/>
      <name val="Arial"/>
      <family val="2"/>
    </font>
    <font>
      <b/>
      <sz val="11"/>
      <color rgb="FF008000"/>
      <name val="Arial"/>
      <family val="2"/>
    </font>
    <font>
      <b/>
      <sz val="12"/>
      <color rgb="FFFFFFFF"/>
      <name val="Arial"/>
      <family val="2"/>
    </font>
    <font>
      <b/>
      <sz val="13"/>
      <color rgb="FF006600"/>
      <name val="Arial"/>
      <family val="2"/>
    </font>
    <font>
      <b/>
      <sz val="14"/>
      <color rgb="FF006600"/>
      <name val="Arial"/>
      <family val="2"/>
    </font>
    <font>
      <i/>
      <sz val="10"/>
      <color rgb="FF666666"/>
      <name val="Arial"/>
      <family val="2"/>
    </font>
    <font>
      <b/>
      <sz val="14"/>
      <color rgb="FF008000"/>
      <name val="Arial"/>
      <family val="2"/>
    </font>
    <font>
      <b/>
      <sz val="12"/>
      <color rgb="FFCC0000"/>
      <name val="Arial"/>
      <family val="2"/>
    </font>
    <font>
      <b/>
      <sz val="12"/>
      <color rgb="FF006600"/>
      <name val="Arial"/>
      <family val="2"/>
    </font>
    <font>
      <sz val="11"/>
      <color rgb="FF006600"/>
      <name val="Arial"/>
      <family val="2"/>
    </font>
    <font>
      <b/>
      <sz val="14"/>
      <color rgb="FFFFFFFF"/>
      <name val="Arial"/>
      <family val="2"/>
    </font>
    <font>
      <b/>
      <sz val="16"/>
      <color rgb="FF006600"/>
      <name val="Arial"/>
      <family val="2"/>
    </font>
    <font>
      <b/>
      <sz val="16"/>
      <color rgb="FF4A227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BF5FB"/>
        <bgColor rgb="FFF5F5FA"/>
      </patternFill>
    </fill>
    <fill>
      <patternFill patternType="solid">
        <fgColor rgb="FFFFFFF0"/>
        <bgColor rgb="FFFFFFFF"/>
      </patternFill>
    </fill>
    <fill>
      <patternFill patternType="solid">
        <fgColor rgb="FF1A1A2E"/>
        <bgColor rgb="FF333300"/>
      </patternFill>
    </fill>
    <fill>
      <patternFill patternType="solid">
        <fgColor rgb="FFE6F5E6"/>
        <bgColor rgb="FFEBF5FB"/>
      </patternFill>
    </fill>
    <fill>
      <patternFill patternType="solid">
        <fgColor rgb="FF006600"/>
        <bgColor rgb="FF008000"/>
      </patternFill>
    </fill>
    <fill>
      <patternFill patternType="solid">
        <fgColor rgb="FFC6EFCE"/>
        <bgColor rgb="FFE6F5E6"/>
      </patternFill>
    </fill>
    <fill>
      <patternFill patternType="solid">
        <fgColor rgb="FFFFF0F0"/>
        <bgColor rgb="FFFFF3E0"/>
      </patternFill>
    </fill>
    <fill>
      <patternFill patternType="solid">
        <fgColor theme="0" tint="-4.9989318521683403E-2"/>
        <bgColor rgb="FFEBF5FB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auto="1"/>
      </bottom>
      <diagonal/>
    </border>
    <border>
      <left style="medium">
        <color rgb="FF006600"/>
      </left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 style="thin">
        <color rgb="FFCCCCCC"/>
      </left>
      <right/>
      <top style="thin">
        <color rgb="FFCCCCCC"/>
      </top>
      <bottom style="medium">
        <color auto="1"/>
      </bottom>
      <diagonal/>
    </border>
    <border>
      <left/>
      <right style="thin">
        <color rgb="FFCCCCCC"/>
      </right>
      <top style="thin">
        <color rgb="FFCCCCCC"/>
      </top>
      <bottom style="medium">
        <color auto="1"/>
      </bottom>
      <diagonal/>
    </border>
    <border>
      <left style="thin">
        <color rgb="FFCCCCCC"/>
      </left>
      <right/>
      <top style="medium">
        <color auto="1"/>
      </top>
      <bottom style="medium">
        <color auto="1"/>
      </bottom>
      <diagonal/>
    </border>
    <border>
      <left/>
      <right style="thin">
        <color rgb="FFCCCCCC"/>
      </right>
      <top style="medium">
        <color auto="1"/>
      </top>
      <bottom style="medium">
        <color auto="1"/>
      </bottom>
      <diagonal/>
    </border>
    <border>
      <left style="medium">
        <color rgb="FF006600"/>
      </left>
      <right/>
      <top/>
      <bottom/>
      <diagonal/>
    </border>
    <border>
      <left/>
      <right style="medium">
        <color rgb="FF0066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/>
    <xf numFmtId="165" fontId="14" fillId="8" borderId="2" xfId="0" applyNumberFormat="1" applyFont="1" applyFill="1" applyBorder="1"/>
    <xf numFmtId="165" fontId="11" fillId="5" borderId="2" xfId="0" applyNumberFormat="1" applyFont="1" applyFill="1" applyBorder="1"/>
    <xf numFmtId="0" fontId="11" fillId="5" borderId="2" xfId="0" applyFont="1" applyFill="1" applyBorder="1"/>
    <xf numFmtId="165" fontId="11" fillId="7" borderId="2" xfId="0" applyNumberFormat="1" applyFont="1" applyFill="1" applyBorder="1"/>
    <xf numFmtId="0" fontId="6" fillId="0" borderId="0" xfId="0" applyFont="1"/>
    <xf numFmtId="0" fontId="4" fillId="3" borderId="1" xfId="0" applyFont="1" applyFill="1" applyBorder="1"/>
    <xf numFmtId="3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5" fillId="7" borderId="2" xfId="0" applyNumberFormat="1" applyFont="1" applyFill="1" applyBorder="1"/>
    <xf numFmtId="166" fontId="9" fillId="6" borderId="2" xfId="0" applyNumberFormat="1" applyFont="1" applyFill="1" applyBorder="1"/>
    <xf numFmtId="165" fontId="17" fillId="6" borderId="2" xfId="0" applyNumberFormat="1" applyFont="1" applyFill="1" applyBorder="1"/>
    <xf numFmtId="0" fontId="6" fillId="0" borderId="1" xfId="0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165" fontId="18" fillId="7" borderId="3" xfId="0" applyNumberFormat="1" applyFont="1" applyFill="1" applyBorder="1"/>
    <xf numFmtId="167" fontId="19" fillId="0" borderId="0" xfId="0" applyNumberFormat="1" applyFont="1"/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" fillId="0" borderId="0" xfId="0" applyFont="1"/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7" borderId="8" xfId="0" applyFont="1" applyFill="1" applyBorder="1" applyAlignment="1">
      <alignment horizontal="left"/>
    </xf>
    <xf numFmtId="0" fontId="10" fillId="7" borderId="0" xfId="0" applyFont="1" applyFill="1" applyAlignment="1">
      <alignment horizontal="left"/>
    </xf>
    <xf numFmtId="0" fontId="10" fillId="7" borderId="9" xfId="0" applyFont="1" applyFill="1" applyBorder="1" applyAlignment="1">
      <alignment horizontal="left"/>
    </xf>
    <xf numFmtId="0" fontId="15" fillId="7" borderId="2" xfId="0" applyFont="1" applyFill="1" applyBorder="1"/>
    <xf numFmtId="0" fontId="9" fillId="6" borderId="2" xfId="0" applyFont="1" applyFill="1" applyBorder="1"/>
    <xf numFmtId="0" fontId="2" fillId="0" borderId="0" xfId="0" applyFont="1"/>
    <xf numFmtId="0" fontId="6" fillId="8" borderId="4" xfId="0" applyFont="1" applyFill="1" applyBorder="1" applyAlignment="1">
      <alignment horizontal="left"/>
    </xf>
    <xf numFmtId="0" fontId="6" fillId="8" borderId="5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left"/>
    </xf>
    <xf numFmtId="0" fontId="15" fillId="5" borderId="7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/>
    </xf>
    <xf numFmtId="0" fontId="15" fillId="7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C6600"/>
      <rgbColor rgb="FF800080"/>
      <rgbColor rgb="FF008080"/>
      <rgbColor rgb="FFCCCCCC"/>
      <rgbColor rgb="FF808080"/>
      <rgbColor rgb="FF9999FF"/>
      <rgbColor rgb="FF993366"/>
      <rgbColor rgb="FFFFF8E1"/>
      <rgbColor rgb="FFE6F5E6"/>
      <rgbColor rgb="FF660066"/>
      <rgbColor rgb="FFFF8080"/>
      <rgbColor rgb="FF0066CC"/>
      <rgbColor rgb="FFF3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C6EFCE"/>
      <rgbColor rgb="FFFFF3E0"/>
      <rgbColor rgb="FFF5F5FA"/>
      <rgbColor rgb="FFFFFFF0"/>
      <rgbColor rgb="FFCC99FF"/>
      <rgbColor rgb="FFFFF0F0"/>
      <rgbColor rgb="FF3366FF"/>
      <rgbColor rgb="FF33CCCC"/>
      <rgbColor rgb="FF99CC00"/>
      <rgbColor rgb="FFFFCC00"/>
      <rgbColor rgb="FFFF9900"/>
      <rgbColor rgb="FFE65100"/>
      <rgbColor rgb="FF666666"/>
      <rgbColor rgb="FF969696"/>
      <rgbColor rgb="FF003366"/>
      <rgbColor rgb="FF339966"/>
      <rgbColor rgb="FF006600"/>
      <rgbColor rgb="FF333300"/>
      <rgbColor rgb="FF993300"/>
      <rgbColor rgb="FF993366"/>
      <rgbColor rgb="FF4A2270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00"/>
  </sheetPr>
  <dimension ref="A1:G42"/>
  <sheetViews>
    <sheetView tabSelected="1" zoomScaleNormal="100" workbookViewId="0">
      <selection activeCell="F9" sqref="F9"/>
    </sheetView>
  </sheetViews>
  <sheetFormatPr defaultColWidth="8.54296875" defaultRowHeight="14.5" x14ac:dyDescent="0.35"/>
  <cols>
    <col min="1" max="1" width="44.453125" customWidth="1"/>
    <col min="2" max="3" width="26" customWidth="1"/>
    <col min="4" max="4" width="20" customWidth="1"/>
    <col min="5" max="5" width="16" customWidth="1"/>
    <col min="6" max="7" width="22" customWidth="1"/>
  </cols>
  <sheetData>
    <row r="1" spans="1:7" ht="34.5" customHeight="1" x14ac:dyDescent="0.35">
      <c r="A1" s="35" t="s">
        <v>0</v>
      </c>
      <c r="B1" s="35"/>
      <c r="C1" s="35"/>
      <c r="D1" s="35"/>
      <c r="E1" s="35"/>
      <c r="F1" s="35"/>
      <c r="G1" s="35"/>
    </row>
    <row r="2" spans="1:7" x14ac:dyDescent="0.35">
      <c r="A2" s="36" t="s">
        <v>1</v>
      </c>
      <c r="B2" s="36"/>
      <c r="C2" s="36"/>
      <c r="D2" s="36"/>
      <c r="E2" s="36"/>
      <c r="F2" s="36"/>
      <c r="G2" s="36"/>
    </row>
    <row r="4" spans="1:7" ht="16.5" x14ac:dyDescent="0.35">
      <c r="A4" s="42" t="s">
        <v>2</v>
      </c>
      <c r="B4" s="42"/>
      <c r="C4" s="42"/>
      <c r="D4" s="42"/>
    </row>
    <row r="5" spans="1:7" x14ac:dyDescent="0.35">
      <c r="A5" s="1" t="s">
        <v>3</v>
      </c>
      <c r="B5" s="1" t="s">
        <v>4</v>
      </c>
      <c r="C5" s="1" t="s">
        <v>5</v>
      </c>
      <c r="D5" s="1" t="s">
        <v>6</v>
      </c>
    </row>
    <row r="6" spans="1:7" ht="18" x14ac:dyDescent="0.35">
      <c r="A6" s="3" t="s">
        <v>7</v>
      </c>
      <c r="B6" s="6" t="s">
        <v>8</v>
      </c>
      <c r="C6" s="7">
        <v>300</v>
      </c>
      <c r="D6" s="8" t="s">
        <v>9</v>
      </c>
    </row>
    <row r="7" spans="1:7" ht="18" x14ac:dyDescent="0.35">
      <c r="A7" s="30" t="s">
        <v>10</v>
      </c>
      <c r="B7" s="31" t="s">
        <v>11</v>
      </c>
      <c r="C7" s="7">
        <v>150</v>
      </c>
      <c r="D7" s="32" t="s">
        <v>9</v>
      </c>
    </row>
    <row r="8" spans="1:7" ht="18" x14ac:dyDescent="0.35">
      <c r="A8" s="3" t="s">
        <v>12</v>
      </c>
      <c r="B8" s="6" t="s">
        <v>13</v>
      </c>
      <c r="C8" s="7">
        <v>400</v>
      </c>
      <c r="D8" s="8" t="s">
        <v>9</v>
      </c>
    </row>
    <row r="9" spans="1:7" ht="18" x14ac:dyDescent="0.35">
      <c r="A9" s="30" t="s">
        <v>14</v>
      </c>
      <c r="B9" s="31" t="s">
        <v>15</v>
      </c>
      <c r="C9" s="7">
        <v>750</v>
      </c>
      <c r="D9" s="32" t="s">
        <v>9</v>
      </c>
    </row>
    <row r="10" spans="1:7" ht="18" x14ac:dyDescent="0.35">
      <c r="A10" s="3" t="s">
        <v>16</v>
      </c>
      <c r="B10" s="6" t="s">
        <v>17</v>
      </c>
      <c r="C10" s="7">
        <v>350</v>
      </c>
      <c r="D10" s="8" t="s">
        <v>9</v>
      </c>
    </row>
    <row r="11" spans="1:7" ht="18" x14ac:dyDescent="0.35">
      <c r="A11" s="30" t="s">
        <v>18</v>
      </c>
      <c r="B11" s="31" t="s">
        <v>19</v>
      </c>
      <c r="C11" s="7">
        <v>100</v>
      </c>
      <c r="D11" s="32" t="s">
        <v>9</v>
      </c>
    </row>
    <row r="12" spans="1:7" ht="26" x14ac:dyDescent="0.35">
      <c r="A12" s="3" t="s">
        <v>20</v>
      </c>
      <c r="B12" s="6" t="s">
        <v>21</v>
      </c>
      <c r="C12" s="7">
        <v>50</v>
      </c>
      <c r="D12" s="8" t="s">
        <v>9</v>
      </c>
    </row>
    <row r="13" spans="1:7" ht="16" thickBot="1" x14ac:dyDescent="0.4">
      <c r="A13" s="43" t="s">
        <v>22</v>
      </c>
      <c r="B13" s="44"/>
      <c r="C13" s="10">
        <f>SUM(C6:C12)</f>
        <v>2100</v>
      </c>
      <c r="D13" s="9"/>
    </row>
    <row r="14" spans="1:7" ht="18.5" thickBot="1" x14ac:dyDescent="0.45">
      <c r="A14" s="45" t="s">
        <v>23</v>
      </c>
      <c r="B14" s="46"/>
      <c r="C14" s="11">
        <v>250</v>
      </c>
      <c r="D14" s="12" t="s">
        <v>24</v>
      </c>
    </row>
    <row r="15" spans="1:7" ht="18.5" thickBot="1" x14ac:dyDescent="0.45">
      <c r="A15" s="47" t="s">
        <v>25</v>
      </c>
      <c r="B15" s="48"/>
      <c r="C15" s="13">
        <f>C13-C14</f>
        <v>1850</v>
      </c>
      <c r="D15" s="9"/>
    </row>
    <row r="18" spans="1:7" ht="16.5" x14ac:dyDescent="0.35">
      <c r="A18" s="42" t="s">
        <v>26</v>
      </c>
      <c r="B18" s="42"/>
      <c r="C18" s="42"/>
      <c r="D18" s="42"/>
      <c r="E18" s="42"/>
      <c r="F18" s="42"/>
      <c r="G18" s="42"/>
    </row>
    <row r="19" spans="1:7" x14ac:dyDescent="0.35">
      <c r="A19" s="14" t="s">
        <v>27</v>
      </c>
    </row>
    <row r="20" spans="1:7" x14ac:dyDescent="0.35">
      <c r="A20" s="15" t="s">
        <v>28</v>
      </c>
      <c r="B20" s="7">
        <v>80</v>
      </c>
    </row>
    <row r="21" spans="1:7" x14ac:dyDescent="0.35">
      <c r="A21" s="15" t="s">
        <v>29</v>
      </c>
      <c r="B21" s="16">
        <v>4</v>
      </c>
    </row>
    <row r="22" spans="1:7" x14ac:dyDescent="0.35">
      <c r="A22" s="15" t="s">
        <v>30</v>
      </c>
      <c r="B22" s="16">
        <v>8</v>
      </c>
    </row>
    <row r="23" spans="1:7" x14ac:dyDescent="0.35">
      <c r="A23" s="15" t="s">
        <v>31</v>
      </c>
      <c r="B23" s="17">
        <v>20</v>
      </c>
    </row>
    <row r="24" spans="1:7" x14ac:dyDescent="0.35">
      <c r="A24" s="15" t="s">
        <v>32</v>
      </c>
      <c r="B24" s="16">
        <v>5</v>
      </c>
    </row>
    <row r="25" spans="1:7" x14ac:dyDescent="0.35">
      <c r="A25" s="33" t="s">
        <v>33</v>
      </c>
      <c r="B25" s="7">
        <f>IF(B24&gt;=50,125,IF(B24&gt;=45,137.5,IF(B24&gt;=40,150,IF(B24&gt;=35,162.5,IF(B24&gt;=30,175,IF(B24&gt;=25,187.5,IF(B24&gt;=20,200,IF(B24&gt;=15,212.5,IF(B24&gt;=10,225,IF(B24&gt;=5,237.5,IF(B24&gt;=1,250,0)))))))))))</f>
        <v>237.5</v>
      </c>
    </row>
    <row r="27" spans="1:7" ht="16.5" x14ac:dyDescent="0.35">
      <c r="A27" s="42" t="s">
        <v>34</v>
      </c>
      <c r="B27" s="42"/>
      <c r="C27" s="42"/>
      <c r="D27" s="42"/>
      <c r="E27" s="42"/>
      <c r="F27" s="42"/>
      <c r="G27" s="42"/>
    </row>
    <row r="28" spans="1:7" x14ac:dyDescent="0.35">
      <c r="A28" s="1" t="s">
        <v>35</v>
      </c>
      <c r="B28" s="1" t="s">
        <v>36</v>
      </c>
      <c r="C28" s="1" t="s">
        <v>37</v>
      </c>
      <c r="D28" s="1" t="s">
        <v>38</v>
      </c>
      <c r="E28" s="1" t="s">
        <v>39</v>
      </c>
      <c r="F28" s="1" t="s">
        <v>40</v>
      </c>
      <c r="G28" s="1" t="s">
        <v>41</v>
      </c>
    </row>
    <row r="29" spans="1:7" ht="28" x14ac:dyDescent="0.35">
      <c r="A29" s="2" t="s">
        <v>42</v>
      </c>
      <c r="B29" s="3" t="str">
        <f>23&amp;" hrs/mo searching + 40-80 hrs/RFP"</f>
        <v>23 hrs/mo searching + 40-80 hrs/RFP</v>
      </c>
      <c r="C29" s="18" t="s">
        <v>43</v>
      </c>
      <c r="D29" s="19" t="s">
        <v>44</v>
      </c>
      <c r="E29" s="4">
        <f>$B$21</f>
        <v>4</v>
      </c>
      <c r="F29" s="20">
        <f>(60-2)*E29</f>
        <v>232</v>
      </c>
      <c r="G29" s="5">
        <f>F29*$B$20</f>
        <v>18560</v>
      </c>
    </row>
    <row r="30" spans="1:7" x14ac:dyDescent="0.35">
      <c r="A30" s="2" t="s">
        <v>45</v>
      </c>
      <c r="B30" s="3" t="s">
        <v>46</v>
      </c>
      <c r="C30" s="18" t="s">
        <v>47</v>
      </c>
      <c r="D30" s="19" t="s">
        <v>48</v>
      </c>
      <c r="E30" s="4">
        <f>$B$22</f>
        <v>8</v>
      </c>
      <c r="F30" s="20">
        <f>(6-0.25)*E30</f>
        <v>46</v>
      </c>
      <c r="G30" s="5">
        <f>F30*$B$20</f>
        <v>3680</v>
      </c>
    </row>
    <row r="31" spans="1:7" x14ac:dyDescent="0.35">
      <c r="A31" s="2" t="s">
        <v>49</v>
      </c>
      <c r="B31" s="3" t="str">
        <f>$B$23&amp;" hrs/mo"</f>
        <v>20 hrs/mo</v>
      </c>
      <c r="C31" s="18" t="s">
        <v>50</v>
      </c>
      <c r="D31" s="19"/>
      <c r="E31" s="3" t="s">
        <v>51</v>
      </c>
      <c r="F31" s="20">
        <f>$B$23-0.5</f>
        <v>19.5</v>
      </c>
      <c r="G31" s="5">
        <f>F31*$B$20</f>
        <v>1560</v>
      </c>
    </row>
    <row r="32" spans="1:7" ht="28" x14ac:dyDescent="0.35">
      <c r="A32" s="2" t="s">
        <v>52</v>
      </c>
      <c r="B32" s="3" t="s">
        <v>53</v>
      </c>
      <c r="C32" s="18" t="s">
        <v>54</v>
      </c>
      <c r="D32" s="19" t="s">
        <v>55</v>
      </c>
      <c r="E32" s="21" t="s">
        <v>56</v>
      </c>
      <c r="F32" s="20">
        <v>10</v>
      </c>
      <c r="G32" s="5">
        <f>F32*$B$20</f>
        <v>800</v>
      </c>
    </row>
    <row r="33" spans="1:7" x14ac:dyDescent="0.35">
      <c r="A33" s="2" t="s">
        <v>57</v>
      </c>
      <c r="B33" s="3" t="s">
        <v>58</v>
      </c>
      <c r="C33" s="18" t="s">
        <v>59</v>
      </c>
      <c r="D33" s="19" t="s">
        <v>60</v>
      </c>
      <c r="E33" s="21" t="s">
        <v>56</v>
      </c>
      <c r="F33" s="20">
        <v>7</v>
      </c>
      <c r="G33" s="5">
        <f>F33*$B$20</f>
        <v>560</v>
      </c>
    </row>
    <row r="34" spans="1:7" ht="18" x14ac:dyDescent="0.4">
      <c r="A34" s="40" t="s">
        <v>61</v>
      </c>
      <c r="B34" s="40"/>
      <c r="C34" s="40"/>
      <c r="D34" s="40"/>
      <c r="E34" s="40"/>
      <c r="F34" s="22">
        <f>SUM(F29:F33)</f>
        <v>314.5</v>
      </c>
      <c r="G34" s="13">
        <f>SUM(G29:G33)</f>
        <v>25160</v>
      </c>
    </row>
    <row r="35" spans="1:7" ht="18" x14ac:dyDescent="0.4">
      <c r="A35" s="41" t="s">
        <v>62</v>
      </c>
      <c r="B35" s="41"/>
      <c r="C35" s="41"/>
      <c r="D35" s="41"/>
      <c r="E35" s="41"/>
      <c r="F35" s="23">
        <f>F34*$B$24</f>
        <v>1572.5</v>
      </c>
      <c r="G35" s="24">
        <f>G34*$B$24</f>
        <v>125800</v>
      </c>
    </row>
    <row r="37" spans="1:7" ht="16.5" x14ac:dyDescent="0.35">
      <c r="A37" s="42" t="s">
        <v>63</v>
      </c>
      <c r="B37" s="42"/>
      <c r="C37" s="42"/>
      <c r="D37" s="42"/>
      <c r="E37" s="42"/>
      <c r="F37" s="42"/>
      <c r="G37" s="42"/>
    </row>
    <row r="38" spans="1:7" x14ac:dyDescent="0.35">
      <c r="A38" s="25" t="s">
        <v>64</v>
      </c>
      <c r="G38" s="26">
        <f>B25*$B$24</f>
        <v>1187.5</v>
      </c>
    </row>
    <row r="39" spans="1:7" x14ac:dyDescent="0.35">
      <c r="A39" s="25" t="s">
        <v>65</v>
      </c>
      <c r="G39" s="27">
        <f>(C13-299)*$B$24</f>
        <v>9005</v>
      </c>
    </row>
    <row r="40" spans="1:7" ht="15" thickBot="1" x14ac:dyDescent="0.4">
      <c r="A40" s="25" t="s">
        <v>66</v>
      </c>
      <c r="G40" s="27">
        <f>G35</f>
        <v>125800</v>
      </c>
    </row>
    <row r="41" spans="1:7" ht="20.5" thickBot="1" x14ac:dyDescent="0.45">
      <c r="A41" s="37" t="s">
        <v>67</v>
      </c>
      <c r="B41" s="38"/>
      <c r="C41" s="38"/>
      <c r="D41" s="38"/>
      <c r="E41" s="38"/>
      <c r="F41" s="39"/>
      <c r="G41" s="28">
        <f>G39+G40-G38</f>
        <v>133617.5</v>
      </c>
    </row>
    <row r="42" spans="1:7" ht="20" x14ac:dyDescent="0.4">
      <c r="A42" s="34" t="s">
        <v>68</v>
      </c>
      <c r="G42" s="29">
        <f>IF(G38&gt;0, (G39+G40)/G38, 0)</f>
        <v>113.52</v>
      </c>
    </row>
  </sheetData>
  <mergeCells count="12">
    <mergeCell ref="A1:G1"/>
    <mergeCell ref="A2:G2"/>
    <mergeCell ref="A4:D4"/>
    <mergeCell ref="A18:G18"/>
    <mergeCell ref="A27:G27"/>
    <mergeCell ref="A41:F41"/>
    <mergeCell ref="A34:E34"/>
    <mergeCell ref="A35:E35"/>
    <mergeCell ref="A37:G37"/>
    <mergeCell ref="A13:B13"/>
    <mergeCell ref="A14:B14"/>
    <mergeCell ref="A15:B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Competitor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John McGowan</cp:lastModifiedBy>
  <cp:revision>0</cp:revision>
  <dcterms:created xsi:type="dcterms:W3CDTF">2026-02-26T16:43:09Z</dcterms:created>
  <dcterms:modified xsi:type="dcterms:W3CDTF">2026-04-17T20:20:05Z</dcterms:modified>
  <cp:category/>
  <cp:contentStatus/>
</cp:coreProperties>
</file>